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xr:revisionPtr revIDLastSave="0" documentId="13_ncr:1_{DFA8C38D-A007-4BC9-BC8B-451321C09B18}" xr6:coauthVersionLast="45" xr6:coauthVersionMax="45" xr10:uidLastSave="{00000000-0000-0000-0000-000000000000}"/>
  <bookViews>
    <workbookView xWindow="-120" yWindow="-120" windowWidth="20730" windowHeight="11160" xr2:uid="{FF9E177D-B7C4-4127-8F5D-E66D794C51BE}"/>
  </bookViews>
  <sheets>
    <sheet name="Folha1" sheetId="1" r:id="rId1"/>
    <sheet name="Folha2" sheetId="2" r:id="rId2"/>
    <sheet name="Folha3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5" i="1" l="1"/>
  <c r="L5" i="1"/>
  <c r="N18" i="1"/>
  <c r="I18" i="1"/>
  <c r="I13" i="1"/>
  <c r="N17" i="1" s="1"/>
  <c r="G6" i="1"/>
  <c r="H6" i="1" s="1"/>
  <c r="G7" i="1"/>
  <c r="G8" i="1"/>
  <c r="H8" i="1" s="1"/>
  <c r="G5" i="1"/>
  <c r="H5" i="1" s="1"/>
  <c r="H7" i="1"/>
  <c r="E6" i="1"/>
  <c r="L6" i="1" s="1"/>
  <c r="E7" i="1"/>
  <c r="M7" i="1" s="1"/>
  <c r="E8" i="1"/>
  <c r="N8" i="1" s="1"/>
  <c r="E5" i="1"/>
  <c r="M5" i="1" s="1"/>
  <c r="Q17" i="1" l="1"/>
  <c r="N19" i="1"/>
  <c r="L8" i="1"/>
  <c r="N7" i="1"/>
  <c r="L7" i="1"/>
  <c r="M8" i="1"/>
  <c r="E9" i="1"/>
  <c r="F13" i="1" s="1"/>
  <c r="H13" i="1" s="1"/>
  <c r="J13" i="1" s="1"/>
  <c r="N5" i="1"/>
  <c r="N6" i="1"/>
  <c r="M6" i="1"/>
  <c r="J5" i="1"/>
  <c r="O5" i="1" l="1"/>
  <c r="Q5" i="1" s="1"/>
  <c r="M17" i="1"/>
  <c r="S5" i="1"/>
  <c r="M18" i="1"/>
  <c r="E10" i="2"/>
  <c r="G10" i="2" s="1"/>
  <c r="G20" i="1"/>
  <c r="F20" i="1"/>
  <c r="E20" i="1"/>
  <c r="G21" i="1"/>
  <c r="F21" i="1"/>
  <c r="E21" i="1"/>
  <c r="G18" i="1"/>
  <c r="F18" i="1"/>
  <c r="E18" i="1"/>
  <c r="G19" i="1"/>
  <c r="F19" i="1"/>
  <c r="E19" i="1"/>
  <c r="M19" i="1" l="1"/>
  <c r="H18" i="1"/>
  <c r="J18" i="1" s="1"/>
  <c r="Q16" i="1"/>
  <c r="B10" i="2"/>
  <c r="C10" i="2" s="1"/>
  <c r="F11" i="2" l="1"/>
  <c r="H11" i="2" s="1"/>
  <c r="F10" i="2"/>
  <c r="H10" i="2" s="1"/>
  <c r="I10" i="2" l="1"/>
  <c r="J10" i="2" s="1"/>
</calcChain>
</file>

<file path=xl/sharedStrings.xml><?xml version="1.0" encoding="utf-8"?>
<sst xmlns="http://schemas.openxmlformats.org/spreadsheetml/2006/main" count="304" uniqueCount="65">
  <si>
    <t>Amostra</t>
  </si>
  <si>
    <t>A</t>
  </si>
  <si>
    <t>B</t>
  </si>
  <si>
    <t>C</t>
  </si>
  <si>
    <t>D</t>
  </si>
  <si>
    <t>Rep1</t>
  </si>
  <si>
    <t>Rep2</t>
  </si>
  <si>
    <t>Rep3</t>
  </si>
  <si>
    <t>Média</t>
  </si>
  <si>
    <t>s</t>
  </si>
  <si>
    <t>s^2</t>
  </si>
  <si>
    <t>h</t>
  </si>
  <si>
    <t>s^2(intra-m)</t>
  </si>
  <si>
    <t>Variância inter-amostras</t>
  </si>
  <si>
    <t>soma</t>
  </si>
  <si>
    <t>n*soma</t>
  </si>
  <si>
    <t>n</t>
  </si>
  <si>
    <t>h-1</t>
  </si>
  <si>
    <t>soma total</t>
  </si>
  <si>
    <t>hn-1</t>
  </si>
  <si>
    <t>total</t>
  </si>
  <si>
    <t>h(n-1)</t>
  </si>
  <si>
    <t>Graus de liberdade</t>
  </si>
  <si>
    <t>intra</t>
  </si>
  <si>
    <t>inter</t>
  </si>
  <si>
    <t>Variância</t>
  </si>
  <si>
    <t>Anova: factor único</t>
  </si>
  <si>
    <t>SUMÁRIO</t>
  </si>
  <si>
    <t>Grupos</t>
  </si>
  <si>
    <t>Contagem</t>
  </si>
  <si>
    <t>Soma</t>
  </si>
  <si>
    <t>Linha 1</t>
  </si>
  <si>
    <t>Linha 2</t>
  </si>
  <si>
    <t>Linha 3</t>
  </si>
  <si>
    <t>Linha 4</t>
  </si>
  <si>
    <t>ANOVA</t>
  </si>
  <si>
    <t>Fonte de variação</t>
  </si>
  <si>
    <t>SQ</t>
  </si>
  <si>
    <t>gl</t>
  </si>
  <si>
    <t>MQ</t>
  </si>
  <si>
    <t>F</t>
  </si>
  <si>
    <t>valor P</t>
  </si>
  <si>
    <t>F crítico</t>
  </si>
  <si>
    <t>Entre grupos</t>
  </si>
  <si>
    <t>Dentro de grupos</t>
  </si>
  <si>
    <t>Total</t>
  </si>
  <si>
    <t>Fcalc</t>
  </si>
  <si>
    <t>Ftab</t>
  </si>
  <si>
    <t>É rejeitado H0</t>
  </si>
  <si>
    <t>Us</t>
  </si>
  <si>
    <t>Us;2</t>
  </si>
  <si>
    <t>U</t>
  </si>
  <si>
    <t>u'AA</t>
  </si>
  <si>
    <t>|d|</t>
  </si>
  <si>
    <t>(U/2)^2</t>
  </si>
  <si>
    <t>raizQ</t>
  </si>
  <si>
    <t>2*raizQ</t>
  </si>
  <si>
    <t>Variância intra-amostras (método 1)</t>
  </si>
  <si>
    <t>Variância intra-amostras (método 2)</t>
  </si>
  <si>
    <r>
      <t>C (</t>
    </r>
    <r>
      <rPr>
        <sz val="11"/>
        <color theme="1"/>
        <rFont val="Calibri"/>
        <family val="2"/>
      </rPr>
      <t>μ</t>
    </r>
    <r>
      <rPr>
        <sz val="11"/>
        <color theme="1"/>
        <rFont val="Calibri"/>
        <family val="2"/>
        <scheme val="minor"/>
      </rPr>
      <t>mol/L)</t>
    </r>
  </si>
  <si>
    <t>Variância total (método 2)</t>
  </si>
  <si>
    <t>Variância total (método 1)</t>
  </si>
  <si>
    <t>Soma dos quadrados</t>
  </si>
  <si>
    <t>Teste F</t>
  </si>
  <si>
    <t>Valores experimentais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</si>
</sst>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0"/>
    <numFmt numFmtId="165" formatCode="0.000"/>
    <numFmt numFmtId="168" formatCode="0.0000"/>
  </numFmts>
  <fonts count="3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FF9966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Border="1" applyAlignment="1"/>
    <xf numFmtId="0" fontId="0" fillId="0" borderId="9" xfId="0" applyFill="1" applyBorder="1" applyAlignment="1"/>
    <xf numFmtId="0" fontId="1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65" fontId="0" fillId="0" borderId="5" xfId="0" applyNumberFormat="1" applyBorder="1" applyAlignment="1">
      <alignment horizontal="center" vertical="center"/>
    </xf>
    <xf numFmtId="165" fontId="0" fillId="0" borderId="6" xfId="0" applyNumberFormat="1" applyBorder="1" applyAlignment="1">
      <alignment horizontal="center" vertical="center"/>
    </xf>
    <xf numFmtId="165" fontId="0" fillId="0" borderId="7" xfId="0" applyNumberFormat="1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168" fontId="0" fillId="0" borderId="1" xfId="0" applyNumberFormat="1" applyBorder="1"/>
    <xf numFmtId="0" fontId="0" fillId="0" borderId="4" xfId="0" applyBorder="1" applyAlignment="1"/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horizontal="center" vertical="center"/>
    </xf>
    <xf numFmtId="0" fontId="0" fillId="0" borderId="0" xfId="0" applyFill="1" applyBorder="1"/>
    <xf numFmtId="0" fontId="0" fillId="0" borderId="0" xfId="0" applyFill="1" applyBorder="1" applyAlignment="1">
      <alignment vertical="center"/>
    </xf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165" fontId="0" fillId="0" borderId="2" xfId="0" applyNumberFormat="1" applyFill="1" applyBorder="1" applyAlignment="1">
      <alignment horizontal="center" vertical="center"/>
    </xf>
    <xf numFmtId="165" fontId="0" fillId="0" borderId="1" xfId="0" applyNumberFormat="1" applyFill="1" applyBorder="1" applyAlignment="1">
      <alignment horizontal="center" vertical="center"/>
    </xf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66"/>
      <color rgb="FF99FF33"/>
      <color rgb="FFCC99FF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911F81-46EC-499D-8C90-D0214B3CC067}">
  <dimension ref="A3:S21"/>
  <sheetViews>
    <sheetView tabSelected="1" zoomScaleNormal="100" workbookViewId="0">
      <selection activeCell="K22" sqref="K22"/>
    </sheetView>
  </sheetViews>
  <sheetFormatPr defaultRowHeight="15" x14ac:dyDescent="0.25"/>
  <cols>
    <col min="6" max="6" width="9.5703125" bestFit="1" customWidth="1"/>
    <col min="7" max="7" width="9.28515625" customWidth="1"/>
    <col min="8" max="8" width="9.140625" customWidth="1"/>
    <col min="9" max="9" width="9.28515625" customWidth="1"/>
    <col min="10" max="10" width="12" bestFit="1" customWidth="1"/>
    <col min="12" max="12" width="10.5703125" bestFit="1" customWidth="1"/>
    <col min="13" max="13" width="19.28515625" bestFit="1" customWidth="1"/>
    <col min="14" max="14" width="18" bestFit="1" customWidth="1"/>
    <col min="15" max="15" width="10.28515625" bestFit="1" customWidth="1"/>
    <col min="16" max="16" width="9.28515625" customWidth="1"/>
    <col min="17" max="17" width="11.85546875" bestFit="1" customWidth="1"/>
  </cols>
  <sheetData>
    <row r="3" spans="1:19" x14ac:dyDescent="0.25">
      <c r="B3" s="40" t="s">
        <v>64</v>
      </c>
      <c r="C3" s="40"/>
      <c r="D3" s="40"/>
      <c r="E3" s="40"/>
      <c r="G3" s="32" t="s">
        <v>57</v>
      </c>
      <c r="H3" s="33"/>
      <c r="I3" s="33"/>
      <c r="J3" s="34"/>
      <c r="L3" s="32" t="s">
        <v>58</v>
      </c>
      <c r="M3" s="33"/>
      <c r="N3" s="33"/>
      <c r="O3" s="33"/>
      <c r="P3" s="33"/>
      <c r="Q3" s="34"/>
      <c r="S3" s="22"/>
    </row>
    <row r="4" spans="1:19" x14ac:dyDescent="0.25">
      <c r="A4" s="1" t="s">
        <v>0</v>
      </c>
      <c r="B4" s="1" t="s">
        <v>5</v>
      </c>
      <c r="C4" s="1" t="s">
        <v>6</v>
      </c>
      <c r="D4" s="1" t="s">
        <v>7</v>
      </c>
      <c r="E4" s="1" t="s">
        <v>8</v>
      </c>
      <c r="G4" s="3" t="s">
        <v>9</v>
      </c>
      <c r="H4" s="3" t="s">
        <v>10</v>
      </c>
      <c r="I4" s="3" t="s">
        <v>11</v>
      </c>
      <c r="J4" s="3" t="s">
        <v>12</v>
      </c>
      <c r="L4" s="6" t="s">
        <v>5</v>
      </c>
      <c r="M4" s="6" t="s">
        <v>6</v>
      </c>
      <c r="N4" s="6" t="s">
        <v>7</v>
      </c>
      <c r="O4" s="3" t="s">
        <v>18</v>
      </c>
      <c r="P4" s="3" t="s">
        <v>21</v>
      </c>
      <c r="Q4" s="3" t="s">
        <v>12</v>
      </c>
      <c r="S4" s="3" t="s">
        <v>10</v>
      </c>
    </row>
    <row r="5" spans="1:19" x14ac:dyDescent="0.25">
      <c r="A5" s="1" t="s">
        <v>1</v>
      </c>
      <c r="B5" s="1">
        <v>102</v>
      </c>
      <c r="C5" s="1">
        <v>100</v>
      </c>
      <c r="D5" s="1">
        <v>101</v>
      </c>
      <c r="E5" s="1">
        <f>AVERAGE(B5:D5)</f>
        <v>101</v>
      </c>
      <c r="G5" s="2">
        <f>_xlfn.STDEV.S(B5:D5)</f>
        <v>1</v>
      </c>
      <c r="H5" s="2">
        <f>G5^2</f>
        <v>1</v>
      </c>
      <c r="I5" s="15">
        <v>4</v>
      </c>
      <c r="J5" s="35">
        <f>(SUM(H5:H8))/$I$5</f>
        <v>3</v>
      </c>
      <c r="L5" s="3">
        <f>(B5-$E5)^2</f>
        <v>1</v>
      </c>
      <c r="M5" s="3">
        <f>(C5-$E5)^2</f>
        <v>1</v>
      </c>
      <c r="N5" s="3">
        <f>(D5-$E5)^2</f>
        <v>0</v>
      </c>
      <c r="O5" s="12">
        <f>SUM(L5:N8)</f>
        <v>24</v>
      </c>
      <c r="P5" s="12">
        <f>I5*(G13-1)</f>
        <v>8</v>
      </c>
      <c r="Q5" s="12">
        <f>O5/P5</f>
        <v>3</v>
      </c>
      <c r="S5" s="3">
        <f>H13/I13</f>
        <v>62</v>
      </c>
    </row>
    <row r="6" spans="1:19" x14ac:dyDescent="0.25">
      <c r="A6" s="1" t="s">
        <v>2</v>
      </c>
      <c r="B6" s="1">
        <v>101</v>
      </c>
      <c r="C6" s="1">
        <v>101</v>
      </c>
      <c r="D6" s="1">
        <v>104</v>
      </c>
      <c r="E6" s="1">
        <f t="shared" ref="E6:E8" si="0">AVERAGE(B6:D6)</f>
        <v>102</v>
      </c>
      <c r="G6" s="2">
        <f>_xlfn.STDEV.S(B6:D6)</f>
        <v>1.7320508075688772</v>
      </c>
      <c r="H6" s="2">
        <f t="shared" ref="H6:H8" si="1">G6^2</f>
        <v>2.9999999999999996</v>
      </c>
      <c r="I6" s="16"/>
      <c r="J6" s="36"/>
      <c r="L6" s="3">
        <f>(B6-$E6)^2</f>
        <v>1</v>
      </c>
      <c r="M6" s="3">
        <f>(C6-$E6)^2</f>
        <v>1</v>
      </c>
      <c r="N6" s="3">
        <f>(D6-$E6)^2</f>
        <v>4</v>
      </c>
      <c r="O6" s="13"/>
      <c r="P6" s="13"/>
      <c r="Q6" s="13"/>
    </row>
    <row r="7" spans="1:19" x14ac:dyDescent="0.25">
      <c r="A7" s="1" t="s">
        <v>3</v>
      </c>
      <c r="B7" s="1">
        <v>97</v>
      </c>
      <c r="C7" s="1">
        <v>95</v>
      </c>
      <c r="D7" s="1">
        <v>99</v>
      </c>
      <c r="E7" s="1">
        <f t="shared" si="0"/>
        <v>97</v>
      </c>
      <c r="G7" s="2">
        <f>_xlfn.STDEV.S(B7:D7)</f>
        <v>2</v>
      </c>
      <c r="H7" s="2">
        <f t="shared" si="1"/>
        <v>4</v>
      </c>
      <c r="I7" s="16"/>
      <c r="J7" s="36"/>
      <c r="L7" s="3">
        <f>(B7-$E7)^2</f>
        <v>0</v>
      </c>
      <c r="M7" s="3">
        <f>(C7-$E7)^2</f>
        <v>4</v>
      </c>
      <c r="N7" s="3">
        <f>(D7-$E7)^2</f>
        <v>4</v>
      </c>
      <c r="O7" s="13"/>
      <c r="P7" s="13"/>
      <c r="Q7" s="13"/>
    </row>
    <row r="8" spans="1:19" x14ac:dyDescent="0.25">
      <c r="A8" s="1" t="s">
        <v>4</v>
      </c>
      <c r="B8" s="1">
        <v>90</v>
      </c>
      <c r="C8" s="1">
        <v>92</v>
      </c>
      <c r="D8" s="1">
        <v>94</v>
      </c>
      <c r="E8" s="1">
        <f t="shared" si="0"/>
        <v>92</v>
      </c>
      <c r="G8" s="2">
        <f>_xlfn.STDEV.S(B8:D8)</f>
        <v>2</v>
      </c>
      <c r="H8" s="2">
        <f t="shared" si="1"/>
        <v>4</v>
      </c>
      <c r="I8" s="17"/>
      <c r="J8" s="37"/>
      <c r="L8" s="3">
        <f>(B8-$E8)^2</f>
        <v>4</v>
      </c>
      <c r="M8" s="3">
        <f>(C8-$E8)^2</f>
        <v>0</v>
      </c>
      <c r="N8" s="3">
        <f>(D8-$E8)^2</f>
        <v>4</v>
      </c>
      <c r="O8" s="14"/>
      <c r="P8" s="14"/>
      <c r="Q8" s="14"/>
    </row>
    <row r="9" spans="1:19" x14ac:dyDescent="0.25">
      <c r="E9" s="1">
        <f>AVERAGE(E5:E8)</f>
        <v>98</v>
      </c>
    </row>
    <row r="11" spans="1:19" x14ac:dyDescent="0.25">
      <c r="F11" s="23" t="s">
        <v>13</v>
      </c>
      <c r="G11" s="23"/>
      <c r="H11" s="23"/>
      <c r="I11" s="23"/>
      <c r="J11" s="23"/>
    </row>
    <row r="12" spans="1:19" x14ac:dyDescent="0.25">
      <c r="F12" s="3" t="s">
        <v>14</v>
      </c>
      <c r="G12" s="3" t="s">
        <v>16</v>
      </c>
      <c r="H12" s="3" t="s">
        <v>15</v>
      </c>
      <c r="I12" s="3" t="s">
        <v>17</v>
      </c>
      <c r="J12" s="6" t="s">
        <v>10</v>
      </c>
    </row>
    <row r="13" spans="1:19" x14ac:dyDescent="0.25">
      <c r="E13" s="20"/>
      <c r="F13" s="3">
        <f>((E5-E9)^2)+((E6-E9)^2)+((E7-E9)^2)+((E8-E9)^2)</f>
        <v>62</v>
      </c>
      <c r="G13" s="3">
        <v>3</v>
      </c>
      <c r="H13" s="3">
        <f>F13*G13</f>
        <v>186</v>
      </c>
      <c r="I13" s="2">
        <f>I5-1</f>
        <v>3</v>
      </c>
      <c r="J13" s="3">
        <f>H13/I13</f>
        <v>62</v>
      </c>
    </row>
    <row r="14" spans="1:19" x14ac:dyDescent="0.25">
      <c r="O14" s="27"/>
      <c r="P14" s="27"/>
    </row>
    <row r="15" spans="1:19" x14ac:dyDescent="0.25">
      <c r="E15" s="24" t="s">
        <v>61</v>
      </c>
      <c r="F15" s="24"/>
      <c r="G15" s="24"/>
      <c r="H15" s="24"/>
      <c r="I15" s="24"/>
      <c r="J15" s="24"/>
      <c r="K15" s="4"/>
      <c r="L15" s="29" t="s">
        <v>60</v>
      </c>
      <c r="M15" s="30"/>
      <c r="N15" s="31"/>
      <c r="O15" s="28"/>
      <c r="P15" s="39" t="s">
        <v>63</v>
      </c>
      <c r="Q15" s="39"/>
    </row>
    <row r="16" spans="1:19" x14ac:dyDescent="0.25">
      <c r="E16" s="11" t="s">
        <v>14</v>
      </c>
      <c r="F16" s="11"/>
      <c r="G16" s="11"/>
      <c r="H16" s="11"/>
      <c r="I16" s="1"/>
      <c r="J16" s="1"/>
      <c r="K16" s="4"/>
      <c r="L16" s="1" t="s">
        <v>25</v>
      </c>
      <c r="M16" s="25" t="s">
        <v>62</v>
      </c>
      <c r="N16" s="19" t="s">
        <v>22</v>
      </c>
      <c r="O16" s="27"/>
      <c r="P16" s="6" t="s">
        <v>46</v>
      </c>
      <c r="Q16" s="21">
        <f>S5/J5</f>
        <v>20.666666666666668</v>
      </c>
    </row>
    <row r="17" spans="4:17" x14ac:dyDescent="0.25">
      <c r="D17" s="3" t="s">
        <v>0</v>
      </c>
      <c r="E17" s="1" t="s">
        <v>5</v>
      </c>
      <c r="F17" s="1" t="s">
        <v>6</v>
      </c>
      <c r="G17" s="1" t="s">
        <v>7</v>
      </c>
      <c r="H17" s="1" t="s">
        <v>20</v>
      </c>
      <c r="I17" s="1" t="s">
        <v>19</v>
      </c>
      <c r="J17" s="1" t="s">
        <v>10</v>
      </c>
      <c r="K17" s="5"/>
      <c r="L17" s="6" t="s">
        <v>23</v>
      </c>
      <c r="M17" s="26">
        <f>O5</f>
        <v>24</v>
      </c>
      <c r="N17" s="2">
        <f>I13</f>
        <v>3</v>
      </c>
      <c r="O17" s="10"/>
      <c r="P17" s="6" t="s">
        <v>47</v>
      </c>
      <c r="Q17" s="21">
        <f>FINV(0.05,I13,P5)</f>
        <v>4.0661805513511613</v>
      </c>
    </row>
    <row r="18" spans="4:17" x14ac:dyDescent="0.25">
      <c r="D18" s="3" t="s">
        <v>1</v>
      </c>
      <c r="E18" s="1">
        <f>(B5-$E$9)^2</f>
        <v>16</v>
      </c>
      <c r="F18" s="1">
        <f>(C5-$E$9)^2</f>
        <v>4</v>
      </c>
      <c r="G18" s="1">
        <f>(D5-$E$9)^2</f>
        <v>9</v>
      </c>
      <c r="H18" s="41">
        <f>SUM(E18:G21)</f>
        <v>210</v>
      </c>
      <c r="I18" s="41">
        <f>(I5*G13)-1</f>
        <v>11</v>
      </c>
      <c r="J18" s="41">
        <f>H18/I18</f>
        <v>19.09090909090909</v>
      </c>
      <c r="K18" s="10"/>
      <c r="L18" s="6" t="s">
        <v>24</v>
      </c>
      <c r="M18" s="42">
        <f>H13</f>
        <v>186</v>
      </c>
      <c r="N18" s="6">
        <f>I5*(G13-1)</f>
        <v>8</v>
      </c>
      <c r="O18" s="10"/>
      <c r="P18" s="38" t="s">
        <v>48</v>
      </c>
      <c r="Q18" s="38"/>
    </row>
    <row r="19" spans="4:17" x14ac:dyDescent="0.25">
      <c r="D19" s="3" t="s">
        <v>2</v>
      </c>
      <c r="E19" s="1">
        <f>(B6-$E$9)^2</f>
        <v>9</v>
      </c>
      <c r="F19" s="1">
        <f>(C6-$E$9)^2</f>
        <v>9</v>
      </c>
      <c r="G19" s="1">
        <f>(D6-$E$9)^2</f>
        <v>36</v>
      </c>
      <c r="H19" s="41"/>
      <c r="I19" s="41"/>
      <c r="J19" s="41"/>
      <c r="K19" s="10"/>
      <c r="L19" s="6" t="s">
        <v>20</v>
      </c>
      <c r="M19" s="43">
        <f>M17+M18</f>
        <v>210</v>
      </c>
      <c r="N19" s="44">
        <f>N17+N18</f>
        <v>11</v>
      </c>
      <c r="O19" s="10"/>
      <c r="P19" s="27"/>
    </row>
    <row r="20" spans="4:17" x14ac:dyDescent="0.25">
      <c r="D20" s="3" t="s">
        <v>3</v>
      </c>
      <c r="E20" s="1">
        <f>(B7-$E$9)^2</f>
        <v>1</v>
      </c>
      <c r="F20" s="1">
        <f>(C7-$E$9)^2</f>
        <v>9</v>
      </c>
      <c r="G20" s="1">
        <f>(D7-$E$9)^2</f>
        <v>1</v>
      </c>
      <c r="H20" s="41"/>
      <c r="I20" s="41"/>
      <c r="J20" s="41"/>
      <c r="K20" s="10"/>
      <c r="L20" s="45"/>
      <c r="M20" s="45"/>
      <c r="N20" s="45"/>
    </row>
    <row r="21" spans="4:17" x14ac:dyDescent="0.25">
      <c r="D21" s="3" t="s">
        <v>4</v>
      </c>
      <c r="E21" s="1">
        <f>(B8-$E$9)^2</f>
        <v>64</v>
      </c>
      <c r="F21" s="1">
        <f>(C8-$E$9)^2</f>
        <v>36</v>
      </c>
      <c r="G21" s="1">
        <f>(D8-$E$9)^2</f>
        <v>16</v>
      </c>
      <c r="H21" s="41"/>
      <c r="I21" s="41"/>
      <c r="J21" s="41"/>
      <c r="K21" s="10"/>
      <c r="L21" s="45"/>
      <c r="M21" s="45"/>
      <c r="N21" s="45"/>
    </row>
  </sheetData>
  <mergeCells count="17">
    <mergeCell ref="L3:Q3"/>
    <mergeCell ref="F11:J11"/>
    <mergeCell ref="P18:Q18"/>
    <mergeCell ref="P15:Q15"/>
    <mergeCell ref="B3:E3"/>
    <mergeCell ref="G3:J3"/>
    <mergeCell ref="H18:H21"/>
    <mergeCell ref="E15:J15"/>
    <mergeCell ref="E16:H16"/>
    <mergeCell ref="P5:P8"/>
    <mergeCell ref="J18:J21"/>
    <mergeCell ref="I18:I21"/>
    <mergeCell ref="O5:O8"/>
    <mergeCell ref="L15:N15"/>
    <mergeCell ref="I5:I8"/>
    <mergeCell ref="J5:J8"/>
    <mergeCell ref="Q5:Q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28C610-0D52-42A5-84C5-632C0FA45716}">
  <dimension ref="B2:J11"/>
  <sheetViews>
    <sheetView workbookViewId="0">
      <selection activeCell="E15" sqref="E15"/>
    </sheetView>
  </sheetViews>
  <sheetFormatPr defaultRowHeight="15" x14ac:dyDescent="0.25"/>
  <cols>
    <col min="5" max="5" width="14.7109375" bestFit="1" customWidth="1"/>
  </cols>
  <sheetData>
    <row r="2" spans="2:10" x14ac:dyDescent="0.25">
      <c r="B2" s="1" t="s">
        <v>0</v>
      </c>
      <c r="C2" s="1" t="s">
        <v>5</v>
      </c>
      <c r="D2" s="1" t="s">
        <v>6</v>
      </c>
      <c r="E2" s="1" t="s">
        <v>7</v>
      </c>
    </row>
    <row r="3" spans="2:10" x14ac:dyDescent="0.25">
      <c r="B3" s="1" t="s">
        <v>1</v>
      </c>
      <c r="C3" s="1">
        <v>102</v>
      </c>
      <c r="D3" s="1">
        <v>100</v>
      </c>
      <c r="E3" s="1">
        <v>101</v>
      </c>
    </row>
    <row r="4" spans="2:10" x14ac:dyDescent="0.25">
      <c r="B4" s="1" t="s">
        <v>2</v>
      </c>
      <c r="C4" s="1">
        <v>101</v>
      </c>
      <c r="D4" s="1">
        <v>101</v>
      </c>
      <c r="E4" s="1">
        <v>104</v>
      </c>
    </row>
    <row r="5" spans="2:10" x14ac:dyDescent="0.25">
      <c r="B5" s="1" t="s">
        <v>3</v>
      </c>
      <c r="C5" s="1">
        <v>97</v>
      </c>
      <c r="D5" s="1">
        <v>95</v>
      </c>
      <c r="E5" s="1">
        <v>99</v>
      </c>
    </row>
    <row r="6" spans="2:10" x14ac:dyDescent="0.25">
      <c r="B6" s="1" t="s">
        <v>4</v>
      </c>
      <c r="C6" s="1">
        <v>90</v>
      </c>
      <c r="D6" s="1">
        <v>92</v>
      </c>
      <c r="E6" s="1">
        <v>94</v>
      </c>
    </row>
    <row r="9" spans="2:10" x14ac:dyDescent="0.25">
      <c r="B9" s="6" t="s">
        <v>49</v>
      </c>
      <c r="C9" s="1" t="s">
        <v>50</v>
      </c>
      <c r="D9" s="1" t="s">
        <v>52</v>
      </c>
      <c r="E9" s="1" t="s">
        <v>59</v>
      </c>
      <c r="F9" s="1" t="s">
        <v>51</v>
      </c>
      <c r="G9" s="1" t="s">
        <v>53</v>
      </c>
      <c r="H9" s="1" t="s">
        <v>54</v>
      </c>
      <c r="I9" s="1" t="s">
        <v>55</v>
      </c>
      <c r="J9" s="1" t="s">
        <v>56</v>
      </c>
    </row>
    <row r="10" spans="2:10" x14ac:dyDescent="0.25">
      <c r="B10" s="11">
        <f>SQRT(Folha1!S5)</f>
        <v>7.8740078740118111</v>
      </c>
      <c r="C10" s="11">
        <f>B10/(SQRT(2))</f>
        <v>5.5677643628300215</v>
      </c>
      <c r="D10" s="18">
        <v>2.1999999999999999E-2</v>
      </c>
      <c r="E10" s="1">
        <f>Folha1!E9</f>
        <v>98</v>
      </c>
      <c r="F10" s="1">
        <f>2*(SQRT(($C$10^2)+((E10*$D$10)^2)))</f>
        <v>11.941245496178361</v>
      </c>
      <c r="G10" s="11">
        <f>E11-E10</f>
        <v>40</v>
      </c>
      <c r="H10" s="1">
        <f>(F10/2)^2</f>
        <v>35.648336</v>
      </c>
      <c r="I10" s="11">
        <f>SQRT(H10+H11)</f>
        <v>8.7100879444469452</v>
      </c>
      <c r="J10" s="11">
        <f>2*I10</f>
        <v>17.42017588889389</v>
      </c>
    </row>
    <row r="11" spans="2:10" x14ac:dyDescent="0.25">
      <c r="B11" s="11"/>
      <c r="C11" s="11"/>
      <c r="D11" s="18"/>
      <c r="E11" s="1">
        <v>138</v>
      </c>
      <c r="F11" s="1">
        <f>2*(SQRT(($C$10^2)+((E11*$D$10)^2)))</f>
        <v>12.683421620367273</v>
      </c>
      <c r="G11" s="11"/>
      <c r="H11" s="1">
        <f>(F11/2)^2</f>
        <v>40.217295999999997</v>
      </c>
      <c r="I11" s="11"/>
      <c r="J11" s="11"/>
    </row>
  </sheetData>
  <mergeCells count="6">
    <mergeCell ref="G10:G11"/>
    <mergeCell ref="I10:I11"/>
    <mergeCell ref="J10:J11"/>
    <mergeCell ref="B10:B11"/>
    <mergeCell ref="C10:C11"/>
    <mergeCell ref="D10:D11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D74A7E-AF75-4EE8-86B3-745B0ABF50FC}">
  <dimension ref="A1:G16"/>
  <sheetViews>
    <sheetView workbookViewId="0">
      <selection activeCell="I11" sqref="I11"/>
    </sheetView>
  </sheetViews>
  <sheetFormatPr defaultRowHeight="15" x14ac:dyDescent="0.25"/>
  <cols>
    <col min="1" max="1" width="18.28515625" bestFit="1" customWidth="1"/>
  </cols>
  <sheetData>
    <row r="1" spans="1:7" x14ac:dyDescent="0.25">
      <c r="A1" t="s">
        <v>26</v>
      </c>
    </row>
    <row r="3" spans="1:7" ht="15.75" thickBot="1" x14ac:dyDescent="0.3">
      <c r="A3" t="s">
        <v>27</v>
      </c>
    </row>
    <row r="4" spans="1:7" x14ac:dyDescent="0.25">
      <c r="A4" s="9" t="s">
        <v>28</v>
      </c>
      <c r="B4" s="9" t="s">
        <v>29</v>
      </c>
      <c r="C4" s="9" t="s">
        <v>30</v>
      </c>
      <c r="D4" s="9" t="s">
        <v>8</v>
      </c>
      <c r="E4" s="9" t="s">
        <v>25</v>
      </c>
    </row>
    <row r="5" spans="1:7" x14ac:dyDescent="0.25">
      <c r="A5" s="7" t="s">
        <v>31</v>
      </c>
      <c r="B5" s="7">
        <v>3</v>
      </c>
      <c r="C5" s="7">
        <v>303</v>
      </c>
      <c r="D5" s="7">
        <v>101</v>
      </c>
      <c r="E5" s="7">
        <v>1</v>
      </c>
    </row>
    <row r="6" spans="1:7" x14ac:dyDescent="0.25">
      <c r="A6" s="7" t="s">
        <v>32</v>
      </c>
      <c r="B6" s="7">
        <v>3</v>
      </c>
      <c r="C6" s="7">
        <v>306</v>
      </c>
      <c r="D6" s="7">
        <v>102</v>
      </c>
      <c r="E6" s="7">
        <v>3</v>
      </c>
    </row>
    <row r="7" spans="1:7" x14ac:dyDescent="0.25">
      <c r="A7" s="7" t="s">
        <v>33</v>
      </c>
      <c r="B7" s="7">
        <v>3</v>
      </c>
      <c r="C7" s="7">
        <v>291</v>
      </c>
      <c r="D7" s="7">
        <v>97</v>
      </c>
      <c r="E7" s="7">
        <v>4</v>
      </c>
    </row>
    <row r="8" spans="1:7" ht="15.75" thickBot="1" x14ac:dyDescent="0.3">
      <c r="A8" s="8" t="s">
        <v>34</v>
      </c>
      <c r="B8" s="8">
        <v>3</v>
      </c>
      <c r="C8" s="8">
        <v>276</v>
      </c>
      <c r="D8" s="8">
        <v>92</v>
      </c>
      <c r="E8" s="8">
        <v>4</v>
      </c>
    </row>
    <row r="11" spans="1:7" ht="15.75" thickBot="1" x14ac:dyDescent="0.3">
      <c r="A11" t="s">
        <v>35</v>
      </c>
    </row>
    <row r="12" spans="1:7" x14ac:dyDescent="0.25">
      <c r="A12" s="9" t="s">
        <v>36</v>
      </c>
      <c r="B12" s="9" t="s">
        <v>37</v>
      </c>
      <c r="C12" s="9" t="s">
        <v>38</v>
      </c>
      <c r="D12" s="9" t="s">
        <v>39</v>
      </c>
      <c r="E12" s="9" t="s">
        <v>40</v>
      </c>
      <c r="F12" s="9" t="s">
        <v>41</v>
      </c>
      <c r="G12" s="9" t="s">
        <v>42</v>
      </c>
    </row>
    <row r="13" spans="1:7" x14ac:dyDescent="0.25">
      <c r="A13" s="7" t="s">
        <v>43</v>
      </c>
      <c r="B13" s="7">
        <v>186</v>
      </c>
      <c r="C13" s="7">
        <v>3</v>
      </c>
      <c r="D13" s="7">
        <v>62</v>
      </c>
      <c r="E13" s="7">
        <v>20.666666666666668</v>
      </c>
      <c r="F13" s="7">
        <v>4.0015222908387397E-4</v>
      </c>
      <c r="G13" s="7">
        <v>4.0661805513511613</v>
      </c>
    </row>
    <row r="14" spans="1:7" x14ac:dyDescent="0.25">
      <c r="A14" s="7" t="s">
        <v>44</v>
      </c>
      <c r="B14" s="7">
        <v>24</v>
      </c>
      <c r="C14" s="7">
        <v>8</v>
      </c>
      <c r="D14" s="7">
        <v>3</v>
      </c>
      <c r="E14" s="7"/>
      <c r="F14" s="7"/>
      <c r="G14" s="7"/>
    </row>
    <row r="15" spans="1:7" x14ac:dyDescent="0.25">
      <c r="A15" s="7"/>
      <c r="B15" s="7"/>
      <c r="C15" s="7"/>
      <c r="D15" s="7"/>
      <c r="E15" s="7"/>
      <c r="F15" s="7"/>
      <c r="G15" s="7"/>
    </row>
    <row r="16" spans="1:7" ht="15.75" thickBot="1" x14ac:dyDescent="0.3">
      <c r="A16" s="8" t="s">
        <v>45</v>
      </c>
      <c r="B16" s="8">
        <v>210</v>
      </c>
      <c r="C16" s="8">
        <v>11</v>
      </c>
      <c r="D16" s="8"/>
      <c r="E16" s="8"/>
      <c r="F16" s="8"/>
      <c r="G16" s="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3</vt:i4>
      </vt:variant>
    </vt:vector>
  </HeadingPairs>
  <TitlesOfParts>
    <vt:vector size="3" baseType="lpstr">
      <vt:lpstr>Folha1</vt:lpstr>
      <vt:lpstr>Folha2</vt:lpstr>
      <vt:lpstr>Folha3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Catarina</cp:lastModifiedBy>
  <dcterms:created xsi:type="dcterms:W3CDTF">2019-10-25T10:08:39Z</dcterms:created>
  <dcterms:modified xsi:type="dcterms:W3CDTF">2019-10-25T17:40:46Z</dcterms:modified>
</cp:coreProperties>
</file>